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s" sheetId="1" r:id="rId1"/>
    <sheet name="Condensed Balance Sheets" sheetId="2" r:id="rId2"/>
    <sheet name="Condensed Statement of Equity" sheetId="3" r:id="rId3"/>
    <sheet name="Condensed Cash Flow Statements" sheetId="4" r:id="rId4"/>
  </sheets>
  <definedNames>
    <definedName name="_xlnm.Print_Area" localSheetId="1">'Condensed Balance Sheets'!$A$1:$I$53</definedName>
    <definedName name="_xlnm.Print_Area" localSheetId="3">'Condensed Cash Flow Statements'!$A$1:$I$38</definedName>
  </definedNames>
  <calcPr fullCalcOnLoad="1"/>
</workbook>
</file>

<file path=xl/sharedStrings.xml><?xml version="1.0" encoding="utf-8"?>
<sst xmlns="http://schemas.openxmlformats.org/spreadsheetml/2006/main" count="160" uniqueCount="125">
  <si>
    <t>CYCLE &amp; CARRIAGE BINTANG BERHAD</t>
  </si>
  <si>
    <t>RM'000</t>
  </si>
  <si>
    <t>REVENUE</t>
  </si>
  <si>
    <t>FINANCE COST</t>
  </si>
  <si>
    <t xml:space="preserve">SHARE OF RESULTS OF </t>
  </si>
  <si>
    <t>PROFIT FROM ORDINARY</t>
  </si>
  <si>
    <t xml:space="preserve"> - diluted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</si>
  <si>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</si>
  <si>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</si>
  <si>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</si>
  <si>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</si>
  <si>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</si>
  <si>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</si>
  <si>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</si>
  <si>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</si>
  <si>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</si>
  <si>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</si>
  <si>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</si>
  <si>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</si>
  <si>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</si>
  <si>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</si>
  <si>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</si>
  <si>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</si>
  <si>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</si>
  <si>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</si>
  <si>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</si>
  <si>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</si>
  <si>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</si>
  <si>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</si>
  <si>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</si>
  <si>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</si>
  <si>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</si>
  <si>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</si>
  <si>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</si>
  <si>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</si>
  <si>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</si>
  <si>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</si>
  <si>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</si>
  <si>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</si>
  <si>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</si>
  <si>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</si>
  <si>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</si>
  <si>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</si>
  <si>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</si>
  <si>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</si>
  <si>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Net cash flow from investing activities</t>
  </si>
  <si>
    <t>FINANCING ACTIVITIES</t>
  </si>
  <si>
    <t>Net cash flow from financing activities</t>
  </si>
  <si>
    <t>CASH AND CASH EQUIVALENTS AT</t>
  </si>
  <si>
    <t xml:space="preserve"> - BEGINNING OF PERIOD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</si>
  <si>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</si>
  <si>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</si>
  <si>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</si>
  <si>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</si>
  <si>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</si>
  <si>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</si>
  <si>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</si>
  <si>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</si>
  <si>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</si>
  <si>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</si>
  <si>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</si>
  <si>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Condensed Consolidated Income Statements</t>
  </si>
  <si>
    <t>OTHER OPERATING INCOME</t>
  </si>
  <si>
    <t>EXPENSES EXCLUDING FINANCE</t>
  </si>
  <si>
    <t xml:space="preserve">  COST AND TAX</t>
  </si>
  <si>
    <t>Property, plant and equipment</t>
  </si>
  <si>
    <t>Unaudited</t>
  </si>
  <si>
    <t>Deferred tax assets</t>
  </si>
  <si>
    <t>Investments in unquoted shares</t>
  </si>
  <si>
    <t xml:space="preserve">sen  </t>
  </si>
  <si>
    <t xml:space="preserve">  TO SHAREHOLDERS</t>
  </si>
  <si>
    <t>Revolving credit and bankers acceptance</t>
  </si>
  <si>
    <t>Cumulative quarter ended</t>
  </si>
  <si>
    <t>31 March</t>
  </si>
  <si>
    <t xml:space="preserve">Adjustment for prior year overstatement </t>
  </si>
  <si>
    <t xml:space="preserve">  of gain in associate</t>
  </si>
  <si>
    <t>The Condensed Consolidated Income Statement should be read in conjunction with the Group's audited financial statements for</t>
  </si>
  <si>
    <t>The Condensed Consolidated Balance Sheet should be read in conjunction with the Group's audited</t>
  </si>
  <si>
    <t xml:space="preserve">The Condensed Consolidated Statement of Changes in Equity should be read in conjunction with the Group's audited financial </t>
  </si>
  <si>
    <t>The Condensed Consolidated Cash Flow Statement should be read in conjunction with the Group's audited</t>
  </si>
  <si>
    <t>31.3.2005</t>
  </si>
  <si>
    <t>Hire purchase receivables</t>
  </si>
  <si>
    <t>At 31 March 2005</t>
  </si>
  <si>
    <t>Share of realisation of revaluation</t>
  </si>
  <si>
    <t xml:space="preserve">  reserve in associate</t>
  </si>
  <si>
    <t>Net profit for the period</t>
  </si>
  <si>
    <t>Earnings per share</t>
  </si>
  <si>
    <t>PROFIT FROM OPERATIONS</t>
  </si>
  <si>
    <t>for the first quarter ended 31 March 2006</t>
  </si>
  <si>
    <t>31.3.2006</t>
  </si>
  <si>
    <t>na</t>
  </si>
  <si>
    <t xml:space="preserve">na - The Company's outstanding Employees Share Options which may affect the dilutive potential of ordinary shares expired on </t>
  </si>
  <si>
    <t xml:space="preserve">       30 June 2005 and therefore are no longer relevant for the computation of diluted earnings per share.</t>
  </si>
  <si>
    <t>the financial year ended 31 December 2005.</t>
  </si>
  <si>
    <t>NON CURRENT LIABILITIES</t>
  </si>
  <si>
    <t>Deferred tax liabilities</t>
  </si>
  <si>
    <t>At 31 March 2006</t>
  </si>
  <si>
    <t xml:space="preserve"> - as previously reported</t>
  </si>
  <si>
    <t>financial statements for the financial year ended 31 December 2005.</t>
  </si>
  <si>
    <t>statements for the financial year ended 31 December 2005.</t>
  </si>
  <si>
    <t>Revaluation surplus, net of tax</t>
  </si>
  <si>
    <t xml:space="preserve"> - property, plant and equipment</t>
  </si>
  <si>
    <t>TAX EXPENSE</t>
  </si>
  <si>
    <t xml:space="preserve">  ACTIVITIES BEFORE TAX</t>
  </si>
  <si>
    <t xml:space="preserve">NET PROFIT ATTRIBUTABLE </t>
  </si>
  <si>
    <t xml:space="preserve">  disposal of property, plant and equipment</t>
  </si>
  <si>
    <t xml:space="preserve">Realisation of revaluation surplus on </t>
  </si>
  <si>
    <t>Investment properties</t>
  </si>
  <si>
    <t>Borrowings (unsecured):</t>
  </si>
  <si>
    <t>- bank overdraft</t>
  </si>
  <si>
    <t>- revolving credit and bankers acceptance</t>
  </si>
  <si>
    <t>Net gain recognised directly in equity</t>
  </si>
  <si>
    <t>Net (loss)/gain recognised directly in equity</t>
  </si>
  <si>
    <t>NET INCREASE IN CASH AND CASH</t>
  </si>
  <si>
    <t xml:space="preserve">  EQUIVALENTS DURING THE PERIOD</t>
  </si>
  <si>
    <t xml:space="preserve"> arising from change in accounting policy</t>
  </si>
  <si>
    <t>At 1 January 2006</t>
  </si>
  <si>
    <t>At 1 January 2005</t>
  </si>
  <si>
    <t xml:space="preserve"> - adoption of FRS 140 on 1 January 2006</t>
  </si>
  <si>
    <t xml:space="preserve"> - as adjusted on the impact of new FRSs</t>
  </si>
  <si>
    <t>PROFIT/(LOSS) FROM DISCONTINUED OPERATIONS</t>
  </si>
  <si>
    <t>NET PROFIT FROM ORDINARY</t>
  </si>
  <si>
    <t xml:space="preserve">  OPERATIONS</t>
  </si>
  <si>
    <t>CONTINUING OPERATIONS</t>
  </si>
  <si>
    <t>Non-current assets classified as held for sale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</si>
</sst>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&quot;RM&quot;\-#,##0"/>
    <numFmt numFmtId="171" formatCode="&quot;RM&quot;#,##0;[Red]&quot;RM&quot;\-#,##0"/>
    <numFmt numFmtId="172" formatCode="&quot;RM&quot;#,##0.00;&quot;RM&quot;\-#,##0.00"/>
    <numFmt numFmtId="173" formatCode="&quot;RM&quot;#,##0.00;[Red]&quot;RM&quot;\-#,##0.00"/>
    <numFmt numFmtId="174" formatCode="_ &quot;RM&quot;* #,##0_ ;_ &quot;RM&quot;* \-#,##0_ ;_ &quot;RM&quot;* &quot;-&quot;_ ;_ @_ "/>
    <numFmt numFmtId="175" formatCode="_ * #,##0_ ;_ * \-#,##0_ ;_ * &quot;-&quot;_ ;_ @_ "/>
    <numFmt numFmtId="176" formatCode="_ &quot;RM&quot;* #,##0.00_ ;_ &quot;RM&quot;* \-#,##0.00_ ;_ &quot;RM&quot;* &quot;-&quot;??_ ;_ @_ "/>
    <numFmt numFmtId="177" formatCode="_ * #,##0.00_ ;_ * \-#,##0.00_ ;_ * &quot;-&quot;??_ ;_ @_ 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4" fontId="1" fillId="0" borderId="0" xfId="15" applyNumberFormat="1" applyFont="1" applyAlignment="1">
      <alignment/>
    </xf>
    <xf numFmtId="185" fontId="2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85" fontId="1" fillId="0" borderId="0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2" xfId="15" applyNumberFormat="1" applyFont="1" applyBorder="1" applyAlignment="1">
      <alignment/>
    </xf>
    <xf numFmtId="185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5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5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5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85" fontId="2" fillId="0" borderId="14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0" fontId="1" fillId="0" borderId="0" xfId="0" applyFont="1" applyAlignment="1">
      <alignment/>
    </xf>
    <xf numFmtId="185" fontId="1" fillId="0" borderId="12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43" fontId="2" fillId="0" borderId="0" xfId="15" applyNumberFormat="1" applyFont="1" applyAlignment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1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1" fillId="0" borderId="1" xfId="15" applyNumberFormat="1" applyFont="1" applyFill="1" applyBorder="1" applyAlignment="1">
      <alignment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0" borderId="9" xfId="0" applyFont="1" applyFill="1" applyBorder="1" applyAlignment="1">
      <alignment/>
    </xf>
    <xf numFmtId="0" fontId="1" fillId="0" borderId="11" xfId="0" applyFont="1" applyFill="1" applyBorder="1" applyAlignment="1" quotePrefix="1">
      <alignment/>
    </xf>
    <xf numFmtId="0" fontId="1" fillId="0" borderId="13" xfId="0" applyFont="1" applyFill="1" applyBorder="1" applyAlignment="1">
      <alignment/>
    </xf>
    <xf numFmtId="185" fontId="2" fillId="0" borderId="15" xfId="15" applyNumberFormat="1" applyFont="1" applyBorder="1" applyAlignment="1">
      <alignment/>
    </xf>
    <xf numFmtId="185" fontId="1" fillId="0" borderId="15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00390625" style="1" customWidth="1"/>
    <col min="2" max="2" width="3.1406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3"/>
    </row>
    <row r="2" ht="15.75">
      <c r="A2" s="15" t="s">
        <v>61</v>
      </c>
    </row>
    <row r="3" ht="15.75">
      <c r="A3" s="15" t="s">
        <v>88</v>
      </c>
    </row>
    <row r="5" spans="5:11" ht="12.75">
      <c r="E5" s="75" t="s">
        <v>66</v>
      </c>
      <c r="F5" s="75"/>
      <c r="G5" s="75"/>
      <c r="I5" s="75" t="s">
        <v>66</v>
      </c>
      <c r="J5" s="75"/>
      <c r="K5" s="75"/>
    </row>
    <row r="6" spans="5:11" ht="12.75">
      <c r="E6" s="75" t="s">
        <v>52</v>
      </c>
      <c r="F6" s="75"/>
      <c r="G6" s="75"/>
      <c r="I6" s="75" t="s">
        <v>72</v>
      </c>
      <c r="J6" s="75"/>
      <c r="K6" s="75"/>
    </row>
    <row r="7" spans="3:11" ht="12.75">
      <c r="C7" s="3" t="s">
        <v>8</v>
      </c>
      <c r="D7" s="3"/>
      <c r="E7" s="4" t="s">
        <v>89</v>
      </c>
      <c r="G7" s="5" t="s">
        <v>80</v>
      </c>
      <c r="I7" s="4" t="s">
        <v>89</v>
      </c>
      <c r="K7" s="5" t="s">
        <v>80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1:9" ht="12.75">
      <c r="A10" s="61" t="s">
        <v>123</v>
      </c>
      <c r="C10" s="3"/>
      <c r="E10" s="6"/>
      <c r="I10" s="6"/>
    </row>
    <row r="11" spans="1:11" ht="12.75">
      <c r="A11" s="1" t="s">
        <v>2</v>
      </c>
      <c r="C11" s="3" t="s">
        <v>56</v>
      </c>
      <c r="E11" s="66">
        <v>147383</v>
      </c>
      <c r="F11" s="67"/>
      <c r="G11" s="67">
        <f>181613-18956</f>
        <v>162657</v>
      </c>
      <c r="H11" s="67"/>
      <c r="I11" s="66">
        <f>+E11</f>
        <v>147383</v>
      </c>
      <c r="J11" s="67"/>
      <c r="K11" s="67">
        <f>+G11</f>
        <v>162657</v>
      </c>
    </row>
    <row r="12" spans="3:11" ht="12.75">
      <c r="C12" s="3"/>
      <c r="E12" s="65"/>
      <c r="F12" s="67"/>
      <c r="G12" s="62"/>
      <c r="H12" s="67"/>
      <c r="I12" s="65"/>
      <c r="J12" s="67"/>
      <c r="K12" s="62"/>
    </row>
    <row r="13" spans="1:11" ht="12.75">
      <c r="A13" s="1" t="s">
        <v>63</v>
      </c>
      <c r="C13" s="3"/>
      <c r="E13" s="65"/>
      <c r="F13" s="67"/>
      <c r="G13" s="62"/>
      <c r="H13" s="67"/>
      <c r="I13" s="65"/>
      <c r="J13" s="67"/>
      <c r="K13" s="62"/>
    </row>
    <row r="14" spans="1:11" ht="12.75">
      <c r="A14" s="1" t="s">
        <v>64</v>
      </c>
      <c r="C14" s="3"/>
      <c r="E14" s="66">
        <f>E19-E11-E16</f>
        <v>-145850</v>
      </c>
      <c r="F14" s="67"/>
      <c r="G14" s="67">
        <f>G19-G11-G16</f>
        <v>-160945</v>
      </c>
      <c r="H14" s="67"/>
      <c r="I14" s="66">
        <f>I19-I11-I16</f>
        <v>-145850</v>
      </c>
      <c r="J14" s="67"/>
      <c r="K14" s="67">
        <f>K19-K11-K16</f>
        <v>-160945</v>
      </c>
    </row>
    <row r="15" spans="5:11" ht="12.75">
      <c r="E15" s="54"/>
      <c r="F15" s="54"/>
      <c r="G15" s="54"/>
      <c r="H15" s="54"/>
      <c r="I15" s="54"/>
      <c r="J15" s="54"/>
      <c r="K15" s="54"/>
    </row>
    <row r="16" spans="1:11" ht="12.75">
      <c r="A16" s="1" t="s">
        <v>62</v>
      </c>
      <c r="C16" s="3"/>
      <c r="E16" s="66">
        <f>5369-11</f>
        <v>5358</v>
      </c>
      <c r="F16" s="67"/>
      <c r="G16" s="67">
        <f>3365-72</f>
        <v>3293</v>
      </c>
      <c r="H16" s="67"/>
      <c r="I16" s="66">
        <f>+E16</f>
        <v>5358</v>
      </c>
      <c r="J16" s="67"/>
      <c r="K16" s="67">
        <f>+G16</f>
        <v>3293</v>
      </c>
    </row>
    <row r="17" spans="3:11" ht="12.75">
      <c r="C17" s="3"/>
      <c r="E17" s="63"/>
      <c r="F17" s="67"/>
      <c r="G17" s="64"/>
      <c r="H17" s="67"/>
      <c r="I17" s="63"/>
      <c r="J17" s="67"/>
      <c r="K17" s="64"/>
    </row>
    <row r="18" spans="3:11" ht="12.75">
      <c r="C18" s="3"/>
      <c r="E18" s="65"/>
      <c r="F18" s="67"/>
      <c r="G18" s="62"/>
      <c r="H18" s="67"/>
      <c r="I18" s="65"/>
      <c r="J18" s="67"/>
      <c r="K18" s="62"/>
    </row>
    <row r="19" spans="1:11" ht="12.75">
      <c r="A19" s="1" t="s">
        <v>87</v>
      </c>
      <c r="C19" s="3"/>
      <c r="E19" s="65">
        <f>7058-11-156</f>
        <v>6891</v>
      </c>
      <c r="F19" s="62"/>
      <c r="G19" s="62">
        <f>4982--53-30</f>
        <v>5005</v>
      </c>
      <c r="H19" s="62"/>
      <c r="I19" s="65">
        <f>+E19</f>
        <v>6891</v>
      </c>
      <c r="J19" s="62"/>
      <c r="K19" s="62">
        <f>+G19</f>
        <v>5005</v>
      </c>
    </row>
    <row r="20" spans="3:11" ht="12.75">
      <c r="C20" s="3"/>
      <c r="E20" s="65"/>
      <c r="F20" s="62"/>
      <c r="G20" s="62"/>
      <c r="H20" s="62"/>
      <c r="I20" s="65"/>
      <c r="J20" s="62"/>
      <c r="K20" s="62"/>
    </row>
    <row r="21" spans="1:11" ht="12.75">
      <c r="A21" s="1" t="s">
        <v>3</v>
      </c>
      <c r="C21" s="3"/>
      <c r="E21" s="65">
        <v>-450</v>
      </c>
      <c r="F21" s="62"/>
      <c r="G21" s="62">
        <v>-774</v>
      </c>
      <c r="H21" s="62"/>
      <c r="I21" s="65">
        <f>+E21</f>
        <v>-450</v>
      </c>
      <c r="J21" s="62"/>
      <c r="K21" s="62">
        <f>+G21</f>
        <v>-774</v>
      </c>
    </row>
    <row r="22" spans="3:11" ht="12.75">
      <c r="C22" s="3"/>
      <c r="E22" s="65"/>
      <c r="F22" s="62"/>
      <c r="G22" s="62"/>
      <c r="H22" s="62"/>
      <c r="I22" s="65"/>
      <c r="J22" s="62"/>
      <c r="K22" s="62"/>
    </row>
    <row r="23" spans="1:11" ht="12.75">
      <c r="A23" s="1" t="s">
        <v>4</v>
      </c>
      <c r="C23" s="3"/>
      <c r="E23" s="65"/>
      <c r="F23" s="62"/>
      <c r="G23" s="62"/>
      <c r="H23" s="62"/>
      <c r="I23" s="65"/>
      <c r="J23" s="62"/>
      <c r="K23" s="62"/>
    </row>
    <row r="24" spans="1:11" ht="12.75">
      <c r="A24" s="1" t="s">
        <v>57</v>
      </c>
      <c r="C24" s="3"/>
      <c r="E24" s="65">
        <v>0</v>
      </c>
      <c r="F24" s="62"/>
      <c r="G24" s="62">
        <f>664-169</f>
        <v>495</v>
      </c>
      <c r="H24" s="62"/>
      <c r="I24" s="65">
        <f>+E24</f>
        <v>0</v>
      </c>
      <c r="J24" s="62"/>
      <c r="K24" s="62">
        <f>+G24</f>
        <v>495</v>
      </c>
    </row>
    <row r="25" spans="3:11" ht="12.75">
      <c r="C25" s="3"/>
      <c r="E25" s="63"/>
      <c r="F25" s="67"/>
      <c r="G25" s="64"/>
      <c r="H25" s="67"/>
      <c r="I25" s="63"/>
      <c r="J25" s="67"/>
      <c r="K25" s="64"/>
    </row>
    <row r="26" spans="1:11" ht="12.75">
      <c r="A26" s="1" t="s">
        <v>5</v>
      </c>
      <c r="C26" s="3"/>
      <c r="E26" s="65"/>
      <c r="F26" s="67"/>
      <c r="G26" s="62"/>
      <c r="H26" s="67"/>
      <c r="I26" s="65"/>
      <c r="J26" s="67"/>
      <c r="K26" s="62"/>
    </row>
    <row r="27" spans="1:11" ht="12.75">
      <c r="A27" s="1" t="s">
        <v>103</v>
      </c>
      <c r="C27" s="3">
        <v>3</v>
      </c>
      <c r="E27" s="65">
        <f>SUM(E19:E26)</f>
        <v>6441</v>
      </c>
      <c r="F27" s="67"/>
      <c r="G27" s="62">
        <f>SUM(G19:G26)</f>
        <v>4726</v>
      </c>
      <c r="H27" s="67"/>
      <c r="I27" s="65">
        <f>SUM(I19:I26)</f>
        <v>6441</v>
      </c>
      <c r="J27" s="62"/>
      <c r="K27" s="62">
        <f>SUM(K19:K26)</f>
        <v>4726</v>
      </c>
    </row>
    <row r="28" spans="3:11" ht="12.75">
      <c r="C28" s="3"/>
      <c r="E28" s="65"/>
      <c r="F28" s="67"/>
      <c r="G28" s="62"/>
      <c r="H28" s="67"/>
      <c r="I28" s="65"/>
      <c r="J28" s="62"/>
      <c r="K28" s="62"/>
    </row>
    <row r="29" spans="1:11" ht="12.75">
      <c r="A29" s="1" t="s">
        <v>102</v>
      </c>
      <c r="C29" s="3">
        <v>7</v>
      </c>
      <c r="E29" s="66">
        <f>-1458+2</f>
        <v>-1456</v>
      </c>
      <c r="F29" s="67"/>
      <c r="G29" s="67">
        <f>-1491+11+44</f>
        <v>-1436</v>
      </c>
      <c r="H29" s="67"/>
      <c r="I29" s="66">
        <f>+E29</f>
        <v>-1456</v>
      </c>
      <c r="J29" s="67"/>
      <c r="K29" s="67">
        <f>+G29</f>
        <v>-1436</v>
      </c>
    </row>
    <row r="30" spans="3:11" ht="12.75">
      <c r="C30" s="3"/>
      <c r="E30" s="63"/>
      <c r="F30" s="67"/>
      <c r="G30" s="64"/>
      <c r="H30" s="67"/>
      <c r="I30" s="64"/>
      <c r="J30" s="67"/>
      <c r="K30" s="64"/>
    </row>
    <row r="31" spans="3:11" ht="12.75">
      <c r="C31" s="3"/>
      <c r="E31" s="30"/>
      <c r="F31" s="16"/>
      <c r="G31" s="16"/>
      <c r="H31" s="16"/>
      <c r="I31" s="16"/>
      <c r="J31" s="16"/>
      <c r="K31" s="16"/>
    </row>
    <row r="32" spans="1:11" ht="12.75">
      <c r="A32" s="1" t="s">
        <v>121</v>
      </c>
      <c r="C32" s="3"/>
      <c r="E32" s="30"/>
      <c r="F32" s="16"/>
      <c r="G32" s="16"/>
      <c r="H32" s="16"/>
      <c r="I32" s="16"/>
      <c r="J32" s="16"/>
      <c r="K32" s="16"/>
    </row>
    <row r="33" spans="1:11" ht="12.75">
      <c r="A33" s="1" t="s">
        <v>122</v>
      </c>
      <c r="C33" s="3"/>
      <c r="E33" s="30">
        <f>SUM(E27:E32)</f>
        <v>4985</v>
      </c>
      <c r="F33" s="16"/>
      <c r="G33" s="16">
        <f>SUM(G27:G32)</f>
        <v>3290</v>
      </c>
      <c r="H33" s="16"/>
      <c r="I33" s="30">
        <f>SUM(I27:I32)</f>
        <v>4985</v>
      </c>
      <c r="J33" s="16"/>
      <c r="K33" s="16">
        <f>SUM(K27:K32)</f>
        <v>3290</v>
      </c>
    </row>
    <row r="34" spans="3:11" ht="12.75">
      <c r="C34" s="3"/>
      <c r="E34" s="30"/>
      <c r="F34" s="16"/>
      <c r="G34" s="16"/>
      <c r="H34" s="16"/>
      <c r="I34" s="30"/>
      <c r="J34" s="16"/>
      <c r="K34" s="16"/>
    </row>
    <row r="35" spans="1:11" s="54" customFormat="1" ht="12.75">
      <c r="A35" s="54" t="s">
        <v>120</v>
      </c>
      <c r="C35" s="53"/>
      <c r="E35" s="65">
        <v>165</v>
      </c>
      <c r="F35" s="62"/>
      <c r="G35" s="62">
        <v>-78</v>
      </c>
      <c r="H35" s="62"/>
      <c r="I35" s="65">
        <f>+E35</f>
        <v>165</v>
      </c>
      <c r="J35" s="62"/>
      <c r="K35" s="62">
        <f>+G35</f>
        <v>-78</v>
      </c>
    </row>
    <row r="36" spans="1:11" ht="12.75">
      <c r="A36" s="54"/>
      <c r="B36" s="54"/>
      <c r="C36" s="53"/>
      <c r="D36" s="54"/>
      <c r="E36" s="63"/>
      <c r="F36" s="62"/>
      <c r="G36" s="64"/>
      <c r="H36" s="62"/>
      <c r="I36" s="63"/>
      <c r="J36" s="62"/>
      <c r="K36" s="64"/>
    </row>
    <row r="37" spans="1:11" ht="12.75">
      <c r="A37" s="1" t="s">
        <v>104</v>
      </c>
      <c r="C37" s="3"/>
      <c r="E37" s="8"/>
      <c r="F37" s="16"/>
      <c r="G37" s="9"/>
      <c r="H37" s="16"/>
      <c r="I37" s="8"/>
      <c r="J37" s="16"/>
      <c r="K37" s="9"/>
    </row>
    <row r="38" spans="1:11" ht="13.5" thickBot="1">
      <c r="A38" s="1" t="s">
        <v>70</v>
      </c>
      <c r="C38" s="3"/>
      <c r="E38" s="13">
        <f>+E33+E35</f>
        <v>5150</v>
      </c>
      <c r="F38" s="16"/>
      <c r="G38" s="14">
        <f>+G33+G35</f>
        <v>3212</v>
      </c>
      <c r="H38" s="16"/>
      <c r="I38" s="13">
        <f>+I33+I35</f>
        <v>5150</v>
      </c>
      <c r="J38" s="16"/>
      <c r="K38" s="14">
        <f>+K33+K35</f>
        <v>3212</v>
      </c>
    </row>
    <row r="39" spans="3:11" ht="13.5" thickTop="1">
      <c r="C39" s="3"/>
      <c r="E39" s="8"/>
      <c r="F39" s="16"/>
      <c r="G39" s="9"/>
      <c r="H39" s="16"/>
      <c r="I39" s="8"/>
      <c r="J39" s="16"/>
      <c r="K39" s="9"/>
    </row>
    <row r="40" spans="3:11" ht="12.75">
      <c r="C40" s="3"/>
      <c r="E40" s="34" t="s">
        <v>69</v>
      </c>
      <c r="F40" s="27"/>
      <c r="G40" s="27" t="s">
        <v>69</v>
      </c>
      <c r="H40" s="27"/>
      <c r="I40" s="34" t="s">
        <v>69</v>
      </c>
      <c r="J40" s="27"/>
      <c r="K40" s="27" t="s">
        <v>69</v>
      </c>
    </row>
    <row r="41" spans="1:9" ht="12.75">
      <c r="A41" s="1" t="s">
        <v>86</v>
      </c>
      <c r="C41" s="3">
        <v>8</v>
      </c>
      <c r="E41" s="6"/>
      <c r="I41" s="6"/>
    </row>
    <row r="42" spans="1:11" ht="12.75">
      <c r="A42" s="1" t="s">
        <v>7</v>
      </c>
      <c r="C42" s="3"/>
      <c r="E42" s="31">
        <f>+E38/100744.5*100</f>
        <v>5.111941594826517</v>
      </c>
      <c r="F42" s="7"/>
      <c r="G42" s="32">
        <f>+G38/100744.5*100</f>
        <v>3.1882633791422856</v>
      </c>
      <c r="H42" s="7"/>
      <c r="I42" s="31">
        <f>+I38/100744.5*100</f>
        <v>5.111941594826517</v>
      </c>
      <c r="J42" s="7"/>
      <c r="K42" s="32">
        <f>+K38/100744.5*100</f>
        <v>3.1882633791422856</v>
      </c>
    </row>
    <row r="43" spans="1:11" ht="12.75">
      <c r="A43" s="1" t="s">
        <v>6</v>
      </c>
      <c r="C43" s="3"/>
      <c r="E43" s="56" t="s">
        <v>90</v>
      </c>
      <c r="F43" s="7"/>
      <c r="G43" s="32">
        <f>+G38/100744.5*100</f>
        <v>3.1882633791422856</v>
      </c>
      <c r="H43" s="7"/>
      <c r="I43" s="56" t="s">
        <v>90</v>
      </c>
      <c r="J43" s="7"/>
      <c r="K43" s="32">
        <f>+K38/100744.5*100</f>
        <v>3.1882633791422856</v>
      </c>
    </row>
    <row r="44" spans="5:9" ht="12.75">
      <c r="E44" s="6"/>
      <c r="I44" s="6"/>
    </row>
    <row r="45" spans="1:11" ht="12.75">
      <c r="A45" s="74" t="s">
        <v>91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ht="12.75">
      <c r="A46" s="55" t="s">
        <v>92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4" t="s">
        <v>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12.75">
      <c r="A49" s="74" t="s">
        <v>93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5:9" ht="12.75">
      <c r="E50" s="6"/>
      <c r="I50" s="6"/>
    </row>
    <row r="64" spans="3:11" ht="12.75">
      <c r="C64" s="3"/>
      <c r="E64" s="8"/>
      <c r="F64" s="16"/>
      <c r="G64" s="9"/>
      <c r="H64" s="16"/>
      <c r="I64" s="8"/>
      <c r="J64" s="16"/>
      <c r="K64" s="9"/>
    </row>
  </sheetData>
  <mergeCells count="7">
    <mergeCell ref="A48:K48"/>
    <mergeCell ref="A49:K49"/>
    <mergeCell ref="E5:G5"/>
    <mergeCell ref="I5:K5"/>
    <mergeCell ref="A45:K45"/>
    <mergeCell ref="E6:G6"/>
    <mergeCell ref="I6:K6"/>
  </mergeCells>
  <printOptions/>
  <pageMargins left="0.75" right="0.75" top="1.5" bottom="1" header="0.5" footer="0.5"/>
  <pageSetup horizontalDpi="600" verticalDpi="600" orientation="portrait" scale="86" r:id="rId1"/>
  <headerFooter alignWithMargins="0">
    <oddFooter>&amp;C4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58</v>
      </c>
    </row>
    <row r="3" ht="15.75">
      <c r="A3" s="15"/>
    </row>
    <row r="4" spans="5:7" ht="12.75">
      <c r="E4" s="75"/>
      <c r="F4" s="75"/>
      <c r="G4" s="75"/>
    </row>
    <row r="5" spans="5:7" ht="12.75">
      <c r="E5" s="2" t="s">
        <v>9</v>
      </c>
      <c r="G5" s="3" t="s">
        <v>9</v>
      </c>
    </row>
    <row r="6" spans="5:7" ht="12.75">
      <c r="E6" s="4" t="s">
        <v>73</v>
      </c>
      <c r="G6" s="5" t="s">
        <v>10</v>
      </c>
    </row>
    <row r="7" spans="3:7" ht="12.75">
      <c r="C7" s="3" t="s">
        <v>8</v>
      </c>
      <c r="E7" s="2">
        <v>2006</v>
      </c>
      <c r="G7" s="3">
        <v>2005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11</v>
      </c>
      <c r="C11" s="3"/>
      <c r="E11" s="8"/>
      <c r="F11" s="9"/>
      <c r="G11" s="9"/>
    </row>
    <row r="12" spans="1:7" ht="12.75">
      <c r="A12" s="1" t="s">
        <v>65</v>
      </c>
      <c r="C12" s="3" t="s">
        <v>55</v>
      </c>
      <c r="E12" s="8">
        <f>117532+29356-E25</f>
        <v>104935</v>
      </c>
      <c r="F12" s="9"/>
      <c r="G12" s="9">
        <v>136292</v>
      </c>
    </row>
    <row r="13" spans="1:7" ht="12.75">
      <c r="A13" s="1" t="s">
        <v>107</v>
      </c>
      <c r="C13" s="3"/>
      <c r="E13" s="8">
        <v>11875</v>
      </c>
      <c r="F13" s="9"/>
      <c r="G13" s="9">
        <v>0</v>
      </c>
    </row>
    <row r="14" spans="1:7" ht="12.75">
      <c r="A14" s="1" t="s">
        <v>12</v>
      </c>
      <c r="C14" s="3"/>
      <c r="E14" s="8">
        <v>9374</v>
      </c>
      <c r="F14" s="9"/>
      <c r="G14" s="9">
        <v>9374</v>
      </c>
    </row>
    <row r="15" spans="1:7" ht="12.75">
      <c r="A15" s="1" t="s">
        <v>68</v>
      </c>
      <c r="C15" s="53"/>
      <c r="E15" s="8">
        <v>66003</v>
      </c>
      <c r="F15" s="9"/>
      <c r="G15" s="9">
        <v>66003</v>
      </c>
    </row>
    <row r="16" spans="1:7" ht="12.75">
      <c r="A16" s="1" t="s">
        <v>81</v>
      </c>
      <c r="C16" s="3"/>
      <c r="E16" s="8">
        <v>141</v>
      </c>
      <c r="F16" s="9"/>
      <c r="G16" s="9">
        <v>278</v>
      </c>
    </row>
    <row r="17" spans="1:7" ht="12.75">
      <c r="A17" s="1" t="s">
        <v>67</v>
      </c>
      <c r="C17" s="3"/>
      <c r="E17" s="8">
        <v>1312</v>
      </c>
      <c r="F17" s="9"/>
      <c r="G17" s="9">
        <v>1284</v>
      </c>
    </row>
    <row r="18" spans="3:7" ht="12.75">
      <c r="C18" s="3"/>
      <c r="E18" s="8"/>
      <c r="F18" s="9"/>
      <c r="G18" s="9"/>
    </row>
    <row r="19" spans="1:7" ht="12.75">
      <c r="A19" s="1" t="s">
        <v>13</v>
      </c>
      <c r="C19" s="3"/>
      <c r="E19" s="8"/>
      <c r="F19" s="9"/>
      <c r="G19" s="9"/>
    </row>
    <row r="20" spans="1:7" ht="12.75">
      <c r="A20" s="1" t="s">
        <v>14</v>
      </c>
      <c r="C20" s="3"/>
      <c r="E20" s="17">
        <v>206050</v>
      </c>
      <c r="F20" s="9"/>
      <c r="G20" s="19">
        <f>237256-262</f>
        <v>236994</v>
      </c>
    </row>
    <row r="21" spans="1:7" ht="12.75">
      <c r="A21" s="1" t="s">
        <v>15</v>
      </c>
      <c r="C21" s="3"/>
      <c r="E21" s="24">
        <f>51718+31779+29+13437-141</f>
        <v>96822</v>
      </c>
      <c r="F21" s="9"/>
      <c r="G21" s="21">
        <f>106485+19-1279</f>
        <v>105225</v>
      </c>
    </row>
    <row r="22" spans="1:7" ht="12.75">
      <c r="A22" s="1" t="s">
        <v>51</v>
      </c>
      <c r="C22" s="3">
        <v>10</v>
      </c>
      <c r="E22" s="24">
        <v>712</v>
      </c>
      <c r="F22" s="9"/>
      <c r="G22" s="21">
        <v>918</v>
      </c>
    </row>
    <row r="23" spans="1:7" ht="12.75">
      <c r="A23" s="1" t="s">
        <v>16</v>
      </c>
      <c r="C23" s="3"/>
      <c r="E23" s="24">
        <v>18932</v>
      </c>
      <c r="F23" s="9"/>
      <c r="G23" s="21">
        <f>12645+1395</f>
        <v>14040</v>
      </c>
    </row>
    <row r="24" spans="3:7" ht="12.75">
      <c r="C24" s="3"/>
      <c r="E24" s="25">
        <f>SUM(E20:E23)</f>
        <v>322516</v>
      </c>
      <c r="F24" s="9"/>
      <c r="G24" s="22">
        <f>SUM(G20:G23)</f>
        <v>357177</v>
      </c>
    </row>
    <row r="25" spans="1:7" ht="12.75">
      <c r="A25" s="1" t="s">
        <v>124</v>
      </c>
      <c r="C25" s="3"/>
      <c r="E25" s="8">
        <v>41953</v>
      </c>
      <c r="F25" s="9"/>
      <c r="G25" s="9">
        <v>0</v>
      </c>
    </row>
    <row r="26" spans="3:7" ht="12.75">
      <c r="C26" s="3"/>
      <c r="E26" s="72">
        <f>SUM(E24:E25)</f>
        <v>364469</v>
      </c>
      <c r="F26" s="9"/>
      <c r="G26" s="73">
        <f>SUM(G24:G25)</f>
        <v>357177</v>
      </c>
    </row>
    <row r="27" spans="3:7" ht="12.75">
      <c r="C27" s="3"/>
      <c r="E27" s="8"/>
      <c r="F27" s="9"/>
      <c r="G27" s="9"/>
    </row>
    <row r="28" spans="1:7" ht="12.75">
      <c r="A28" s="1" t="s">
        <v>17</v>
      </c>
      <c r="C28" s="3"/>
      <c r="E28" s="8"/>
      <c r="F28" s="9"/>
      <c r="G28" s="9"/>
    </row>
    <row r="29" spans="1:7" ht="12.75">
      <c r="A29" s="1" t="s">
        <v>19</v>
      </c>
      <c r="C29" s="3"/>
      <c r="E29" s="17">
        <v>-2924</v>
      </c>
      <c r="F29" s="9"/>
      <c r="G29" s="19">
        <v>-2858</v>
      </c>
    </row>
    <row r="30" spans="1:7" ht="12.75">
      <c r="A30" s="1" t="s">
        <v>18</v>
      </c>
      <c r="C30" s="3"/>
      <c r="E30" s="24">
        <f>-42325-24647+2924+1</f>
        <v>-64047</v>
      </c>
      <c r="F30" s="9"/>
      <c r="G30" s="21">
        <f>-53950+146</f>
        <v>-53804</v>
      </c>
    </row>
    <row r="31" spans="1:7" ht="12.75">
      <c r="A31" s="1" t="s">
        <v>108</v>
      </c>
      <c r="C31" s="3">
        <v>17</v>
      </c>
      <c r="E31" s="24"/>
      <c r="F31" s="9"/>
      <c r="G31" s="21"/>
    </row>
    <row r="32" spans="1:7" ht="12.75">
      <c r="A32" s="57" t="s">
        <v>109</v>
      </c>
      <c r="C32" s="3"/>
      <c r="E32" s="24">
        <v>-1529</v>
      </c>
      <c r="F32" s="9"/>
      <c r="G32" s="21">
        <v>0</v>
      </c>
    </row>
    <row r="33" spans="1:7" ht="12.75">
      <c r="A33" s="57" t="s">
        <v>110</v>
      </c>
      <c r="E33" s="24">
        <f>-76595-E32</f>
        <v>-75066</v>
      </c>
      <c r="F33" s="9"/>
      <c r="G33" s="21">
        <v>-125200</v>
      </c>
    </row>
    <row r="34" spans="1:7" ht="12.75">
      <c r="A34" s="1" t="s">
        <v>20</v>
      </c>
      <c r="C34" s="35"/>
      <c r="E34" s="24">
        <v>-569</v>
      </c>
      <c r="F34" s="9"/>
      <c r="G34" s="21">
        <f>-313-211</f>
        <v>-524</v>
      </c>
    </row>
    <row r="35" spans="3:7" ht="12.75">
      <c r="C35" s="3"/>
      <c r="E35" s="25">
        <f>SUM(E29:E34)</f>
        <v>-144135</v>
      </c>
      <c r="F35" s="9"/>
      <c r="G35" s="22">
        <f>SUM(G29:G34)</f>
        <v>-182386</v>
      </c>
    </row>
    <row r="36" spans="3:7" ht="12.75">
      <c r="C36" s="3"/>
      <c r="E36" s="8"/>
      <c r="F36" s="9"/>
      <c r="G36" s="9"/>
    </row>
    <row r="37" spans="1:7" ht="12.75">
      <c r="A37" s="1" t="s">
        <v>21</v>
      </c>
      <c r="C37" s="3"/>
      <c r="E37" s="8">
        <f>+E26+E35</f>
        <v>220334</v>
      </c>
      <c r="F37" s="9"/>
      <c r="G37" s="9">
        <f>+G26+G35</f>
        <v>174791</v>
      </c>
    </row>
    <row r="38" spans="3:7" ht="12.75">
      <c r="C38" s="3"/>
      <c r="E38" s="8"/>
      <c r="F38" s="9"/>
      <c r="G38" s="9"/>
    </row>
    <row r="39" spans="1:7" ht="12.75">
      <c r="A39" s="1" t="s">
        <v>94</v>
      </c>
      <c r="C39" s="3"/>
      <c r="E39" s="8"/>
      <c r="F39" s="9"/>
      <c r="G39" s="16"/>
    </row>
    <row r="40" spans="1:7" ht="12.75">
      <c r="A40" s="1" t="s">
        <v>95</v>
      </c>
      <c r="C40" s="3"/>
      <c r="E40" s="8">
        <v>-5200</v>
      </c>
      <c r="F40" s="9"/>
      <c r="G40" s="16">
        <v>-2179</v>
      </c>
    </row>
    <row r="41" spans="3:7" ht="12.75">
      <c r="C41" s="3"/>
      <c r="E41" s="8"/>
      <c r="F41" s="9"/>
      <c r="G41" s="16"/>
    </row>
    <row r="42" spans="3:8" ht="13.5" thickBot="1">
      <c r="C42" s="3"/>
      <c r="E42" s="26">
        <f>+E37+SUM(E12:E17)+E40</f>
        <v>408774</v>
      </c>
      <c r="F42" s="9"/>
      <c r="G42" s="23">
        <f>+G37+SUM(G12:G17)+G40</f>
        <v>385843</v>
      </c>
      <c r="H42" s="28"/>
    </row>
    <row r="43" spans="3:7" ht="13.5" thickTop="1">
      <c r="C43" s="3"/>
      <c r="E43" s="8"/>
      <c r="F43" s="9"/>
      <c r="G43" s="16"/>
    </row>
    <row r="44" spans="1:7" ht="12.75">
      <c r="A44" s="1" t="s">
        <v>22</v>
      </c>
      <c r="C44" s="3"/>
      <c r="E44" s="8"/>
      <c r="F44" s="9"/>
      <c r="G44" s="9"/>
    </row>
    <row r="45" spans="1:7" ht="12.75">
      <c r="A45" s="1" t="s">
        <v>24</v>
      </c>
      <c r="C45" s="3">
        <v>12</v>
      </c>
      <c r="E45" s="8">
        <v>100745</v>
      </c>
      <c r="F45" s="9"/>
      <c r="G45" s="9">
        <v>100745</v>
      </c>
    </row>
    <row r="46" spans="1:7" ht="12.75">
      <c r="A46" s="1" t="s">
        <v>23</v>
      </c>
      <c r="C46" s="3"/>
      <c r="E46" s="8">
        <f>+'Condensed Statement of Equity'!G30</f>
        <v>23857</v>
      </c>
      <c r="F46" s="9"/>
      <c r="G46" s="9">
        <v>23857</v>
      </c>
    </row>
    <row r="47" spans="1:8" ht="12.75">
      <c r="A47" s="1" t="s">
        <v>25</v>
      </c>
      <c r="C47" s="3"/>
      <c r="E47" s="8">
        <f>+'Condensed Statement of Equity'!K30+'Condensed Statement of Equity'!I30</f>
        <v>284172</v>
      </c>
      <c r="F47" s="9"/>
      <c r="G47" s="9">
        <v>261241</v>
      </c>
      <c r="H47" s="28"/>
    </row>
    <row r="48" spans="3:7" ht="13.5" thickBot="1">
      <c r="C48" s="3"/>
      <c r="E48" s="26">
        <f>SUM(E45:E47)</f>
        <v>408774</v>
      </c>
      <c r="F48" s="9"/>
      <c r="G48" s="23">
        <f>SUM(G45:G47)</f>
        <v>385843</v>
      </c>
    </row>
    <row r="49" spans="5:7" ht="13.5" thickTop="1">
      <c r="E49" s="36"/>
      <c r="F49" s="9"/>
      <c r="G49" s="36"/>
    </row>
    <row r="50" spans="1:7" ht="12.75">
      <c r="A50" s="74"/>
      <c r="B50" s="74"/>
      <c r="C50" s="74"/>
      <c r="D50" s="74"/>
      <c r="E50" s="74"/>
      <c r="F50" s="74"/>
      <c r="G50" s="74"/>
    </row>
    <row r="51" spans="1:7" ht="12.75">
      <c r="A51" s="76"/>
      <c r="B51" s="77"/>
      <c r="C51" s="77"/>
      <c r="D51" s="77"/>
      <c r="E51" s="77"/>
      <c r="F51" s="77"/>
      <c r="G51" s="77"/>
    </row>
    <row r="52" spans="1:11" ht="12.75">
      <c r="A52" s="74" t="s">
        <v>77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1:11" ht="12.75">
      <c r="A53" s="74" t="s">
        <v>98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5:7" ht="12.75">
      <c r="E54" s="9"/>
      <c r="F54" s="9"/>
      <c r="G54" s="9"/>
    </row>
    <row r="55" spans="5:7" ht="12.75">
      <c r="E55" s="9"/>
      <c r="F55" s="9"/>
      <c r="G55" s="9"/>
    </row>
    <row r="56" spans="5:7" ht="12.75">
      <c r="E56" s="9"/>
      <c r="F56" s="9"/>
      <c r="G56" s="9"/>
    </row>
    <row r="57" spans="5:7" ht="12.75">
      <c r="E57" s="9"/>
      <c r="F57" s="9"/>
      <c r="G57" s="9"/>
    </row>
  </sheetData>
  <mergeCells count="5">
    <mergeCell ref="A53:K53"/>
    <mergeCell ref="A50:G50"/>
    <mergeCell ref="A51:G51"/>
    <mergeCell ref="E4:G4"/>
    <mergeCell ref="A52:K52"/>
  </mergeCells>
  <printOptions/>
  <pageMargins left="0.75" right="0.75" top="1.5" bottom="1" header="0.5" footer="0.5"/>
  <pageSetup horizontalDpi="600" verticalDpi="600" orientation="portrait" scale="9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59</v>
      </c>
    </row>
    <row r="3" ht="15.75">
      <c r="A3" s="15" t="s">
        <v>88</v>
      </c>
    </row>
    <row r="5" spans="7:11" ht="12.75">
      <c r="G5" s="78"/>
      <c r="H5" s="78"/>
      <c r="I5" s="78"/>
      <c r="K5" s="58"/>
    </row>
    <row r="6" spans="5:13" ht="12.75">
      <c r="E6" s="3" t="s">
        <v>26</v>
      </c>
      <c r="G6" s="3" t="s">
        <v>28</v>
      </c>
      <c r="I6" s="3" t="s">
        <v>53</v>
      </c>
      <c r="K6" s="3" t="s">
        <v>31</v>
      </c>
      <c r="M6" s="3" t="s">
        <v>32</v>
      </c>
    </row>
    <row r="7" spans="3:13" ht="12.75">
      <c r="C7" s="3"/>
      <c r="E7" s="3" t="s">
        <v>27</v>
      </c>
      <c r="G7" s="3" t="s">
        <v>29</v>
      </c>
      <c r="I7" s="3" t="s">
        <v>54</v>
      </c>
      <c r="K7" s="3" t="s">
        <v>30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3" ht="12.75">
      <c r="A10" s="54" t="s">
        <v>116</v>
      </c>
      <c r="C10" s="3"/>
    </row>
    <row r="11" spans="1:13" ht="12.75">
      <c r="A11" s="68" t="s">
        <v>97</v>
      </c>
      <c r="C11" s="3"/>
      <c r="E11" s="8">
        <v>100745</v>
      </c>
      <c r="F11" s="8"/>
      <c r="G11" s="8">
        <v>23857</v>
      </c>
      <c r="H11" s="8"/>
      <c r="I11" s="8">
        <v>0</v>
      </c>
      <c r="J11" s="8"/>
      <c r="K11" s="8">
        <v>261241</v>
      </c>
      <c r="L11" s="8"/>
      <c r="M11" s="30">
        <f>SUM(E11:L11)</f>
        <v>385843</v>
      </c>
    </row>
    <row r="12" spans="1:25" ht="12.75">
      <c r="A12" s="68" t="s">
        <v>118</v>
      </c>
      <c r="C12" s="3"/>
      <c r="E12" s="12">
        <v>0</v>
      </c>
      <c r="F12" s="12"/>
      <c r="G12" s="12">
        <v>0</v>
      </c>
      <c r="H12" s="12"/>
      <c r="I12" s="12">
        <v>0</v>
      </c>
      <c r="J12" s="12"/>
      <c r="K12" s="12">
        <v>2727</v>
      </c>
      <c r="L12" s="12"/>
      <c r="M12" s="12">
        <f>SUM(E12:L12)</f>
        <v>2727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ht="12.75">
      <c r="A13" s="68" t="s">
        <v>119</v>
      </c>
      <c r="C13" s="3"/>
      <c r="E13" s="8">
        <f>SUM(E11:E12)</f>
        <v>100745</v>
      </c>
      <c r="F13" s="8"/>
      <c r="G13" s="8">
        <f>SUM(G11:G12)</f>
        <v>23857</v>
      </c>
      <c r="H13" s="8"/>
      <c r="I13" s="8">
        <f>SUM(I11:I12)</f>
        <v>0</v>
      </c>
      <c r="J13" s="8"/>
      <c r="K13" s="8">
        <f>SUM(K11:K12)</f>
        <v>263968</v>
      </c>
      <c r="L13" s="8"/>
      <c r="M13" s="8">
        <f>SUM(M11:M12)</f>
        <v>388570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13" ht="12.75">
      <c r="A14" s="68"/>
      <c r="C14" s="3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54" t="s">
        <v>85</v>
      </c>
      <c r="C15" s="3"/>
      <c r="E15" s="8">
        <v>0</v>
      </c>
      <c r="F15" s="8"/>
      <c r="G15" s="8">
        <v>0</v>
      </c>
      <c r="H15" s="8"/>
      <c r="I15" s="8">
        <v>0</v>
      </c>
      <c r="J15" s="8"/>
      <c r="K15" s="8">
        <f>+'Condensed Income Statements'!I38</f>
        <v>5150</v>
      </c>
      <c r="L15" s="8"/>
      <c r="M15" s="8">
        <f>SUM(E15:L15)</f>
        <v>5150</v>
      </c>
    </row>
    <row r="16" spans="1:13" ht="12.75">
      <c r="A16" s="54"/>
      <c r="C16" s="3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54"/>
      <c r="C17" s="3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69" t="s">
        <v>100</v>
      </c>
      <c r="B18" s="39"/>
      <c r="C18" s="40"/>
      <c r="D18" s="39"/>
      <c r="E18" s="29"/>
      <c r="F18" s="29"/>
      <c r="G18" s="29"/>
      <c r="H18" s="29"/>
      <c r="I18" s="29"/>
      <c r="J18" s="29"/>
      <c r="K18" s="29"/>
      <c r="L18" s="29"/>
      <c r="M18" s="41"/>
    </row>
    <row r="19" spans="1:13" ht="12.75">
      <c r="A19" s="59" t="s">
        <v>115</v>
      </c>
      <c r="B19" s="60"/>
      <c r="C19" s="44"/>
      <c r="D19" s="43"/>
      <c r="E19" s="30"/>
      <c r="F19" s="30"/>
      <c r="G19" s="30"/>
      <c r="H19" s="30"/>
      <c r="I19" s="30"/>
      <c r="J19" s="30"/>
      <c r="K19" s="30"/>
      <c r="L19" s="30"/>
      <c r="M19" s="45"/>
    </row>
    <row r="20" spans="1:13" ht="12.75">
      <c r="A20" s="70" t="s">
        <v>101</v>
      </c>
      <c r="B20" s="43"/>
      <c r="C20" s="44"/>
      <c r="D20" s="43"/>
      <c r="E20" s="30">
        <v>0</v>
      </c>
      <c r="F20" s="30"/>
      <c r="G20" s="30">
        <v>0</v>
      </c>
      <c r="H20" s="30"/>
      <c r="I20" s="30">
        <f>15054</f>
        <v>15054</v>
      </c>
      <c r="J20" s="30"/>
      <c r="K20" s="30">
        <v>0</v>
      </c>
      <c r="L20" s="30"/>
      <c r="M20" s="45">
        <f>SUM(E20:L20)</f>
        <v>15054</v>
      </c>
    </row>
    <row r="21" spans="1:13" ht="12.75">
      <c r="A21" s="59" t="s">
        <v>106</v>
      </c>
      <c r="B21" s="43"/>
      <c r="C21" s="44"/>
      <c r="D21" s="43"/>
      <c r="E21" s="30"/>
      <c r="F21" s="30"/>
      <c r="G21" s="30"/>
      <c r="H21" s="30"/>
      <c r="I21" s="30"/>
      <c r="J21" s="30"/>
      <c r="K21" s="30"/>
      <c r="L21" s="30"/>
      <c r="M21" s="45"/>
    </row>
    <row r="22" spans="1:13" ht="12.75">
      <c r="A22" s="59" t="s">
        <v>105</v>
      </c>
      <c r="B22" s="43"/>
      <c r="C22" s="44"/>
      <c r="D22" s="43"/>
      <c r="E22" s="30">
        <v>0</v>
      </c>
      <c r="F22" s="30"/>
      <c r="G22" s="30">
        <v>0</v>
      </c>
      <c r="H22" s="30"/>
      <c r="I22" s="30">
        <f>-182</f>
        <v>-182</v>
      </c>
      <c r="J22" s="30"/>
      <c r="K22" s="30">
        <f>182</f>
        <v>182</v>
      </c>
      <c r="L22" s="30"/>
      <c r="M22" s="45">
        <f>SUM(E22:L22)</f>
        <v>0</v>
      </c>
    </row>
    <row r="23" spans="1:13" ht="12.75">
      <c r="A23" s="59" t="s">
        <v>33</v>
      </c>
      <c r="B23" s="43"/>
      <c r="C23" s="44"/>
      <c r="D23" s="43"/>
      <c r="E23" s="30"/>
      <c r="F23" s="30"/>
      <c r="G23" s="30"/>
      <c r="H23" s="30"/>
      <c r="I23" s="30"/>
      <c r="J23" s="30"/>
      <c r="K23" s="30"/>
      <c r="L23" s="30"/>
      <c r="M23" s="45"/>
    </row>
    <row r="24" spans="1:13" ht="12.75">
      <c r="A24" s="59" t="s">
        <v>34</v>
      </c>
      <c r="B24" s="43"/>
      <c r="C24" s="44"/>
      <c r="D24" s="43"/>
      <c r="E24" s="30">
        <v>0</v>
      </c>
      <c r="F24" s="30"/>
      <c r="G24" s="30">
        <v>0</v>
      </c>
      <c r="H24" s="30"/>
      <c r="I24" s="30">
        <v>0</v>
      </c>
      <c r="J24" s="30"/>
      <c r="K24" s="30">
        <v>0</v>
      </c>
      <c r="L24" s="30"/>
      <c r="M24" s="45">
        <f>SUM(E24:L24)</f>
        <v>0</v>
      </c>
    </row>
    <row r="25" spans="1:13" ht="12.75">
      <c r="A25" s="59" t="s">
        <v>83</v>
      </c>
      <c r="B25" s="43"/>
      <c r="C25" s="44"/>
      <c r="D25" s="43"/>
      <c r="E25" s="30"/>
      <c r="F25" s="30"/>
      <c r="G25" s="30"/>
      <c r="H25" s="30"/>
      <c r="I25" s="30"/>
      <c r="J25" s="30"/>
      <c r="K25" s="30"/>
      <c r="L25" s="30"/>
      <c r="M25" s="45"/>
    </row>
    <row r="26" spans="1:13" ht="12.75">
      <c r="A26" s="71" t="s">
        <v>84</v>
      </c>
      <c r="B26" s="47"/>
      <c r="C26" s="37"/>
      <c r="D26" s="47"/>
      <c r="E26" s="12">
        <v>0</v>
      </c>
      <c r="F26" s="12"/>
      <c r="G26" s="12">
        <v>0</v>
      </c>
      <c r="H26" s="12"/>
      <c r="I26" s="12">
        <v>0</v>
      </c>
      <c r="J26" s="12"/>
      <c r="K26" s="12">
        <f>-I26</f>
        <v>0</v>
      </c>
      <c r="L26" s="12"/>
      <c r="M26" s="48">
        <f>SUM(E26:L26)</f>
        <v>0</v>
      </c>
    </row>
    <row r="27" spans="1:13" ht="12.75">
      <c r="A27" s="54"/>
      <c r="C27" s="3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54" t="s">
        <v>111</v>
      </c>
      <c r="C28" s="3"/>
      <c r="E28" s="8">
        <f>SUM(E20:E27)</f>
        <v>0</v>
      </c>
      <c r="F28" s="8"/>
      <c r="G28" s="8">
        <f>SUM(G20:G27)</f>
        <v>0</v>
      </c>
      <c r="H28" s="8"/>
      <c r="I28" s="8">
        <f>SUM(I20:I27)</f>
        <v>14872</v>
      </c>
      <c r="J28" s="8"/>
      <c r="K28" s="8">
        <f>SUM(K20:K27)</f>
        <v>182</v>
      </c>
      <c r="L28" s="8"/>
      <c r="M28" s="8">
        <f>SUM(M20:M27)</f>
        <v>15054</v>
      </c>
    </row>
    <row r="29" spans="1:13" ht="12.75">
      <c r="A29" s="54"/>
      <c r="C29" s="3"/>
      <c r="E29" s="29"/>
      <c r="F29" s="8"/>
      <c r="G29" s="29"/>
      <c r="H29" s="8"/>
      <c r="I29" s="29"/>
      <c r="J29" s="8"/>
      <c r="K29" s="29"/>
      <c r="L29" s="8"/>
      <c r="M29" s="29"/>
    </row>
    <row r="30" spans="1:13" ht="13.5" thickBot="1">
      <c r="A30" s="54" t="s">
        <v>96</v>
      </c>
      <c r="C30" s="3"/>
      <c r="E30" s="13">
        <f>SUM(E13:E15)+SUM(E28:E28)</f>
        <v>100745</v>
      </c>
      <c r="F30" s="8"/>
      <c r="G30" s="13">
        <f>SUM(G13:G15)+SUM(G28:G28)</f>
        <v>23857</v>
      </c>
      <c r="H30" s="8"/>
      <c r="I30" s="13">
        <f>SUM(I13:I15)+SUM(I28:I28)</f>
        <v>14872</v>
      </c>
      <c r="J30" s="8"/>
      <c r="K30" s="13">
        <f>SUM(K13:K15)+SUM(K28:K28)</f>
        <v>269300</v>
      </c>
      <c r="L30" s="8"/>
      <c r="M30" s="13">
        <f>SUM(M13:M15)+SUM(M28:M28)</f>
        <v>408774</v>
      </c>
    </row>
    <row r="31" spans="1:13" ht="13.5" thickTop="1">
      <c r="A31" s="54"/>
      <c r="C31" s="3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54" t="s">
        <v>117</v>
      </c>
      <c r="C32" s="3"/>
      <c r="E32" s="9">
        <v>100745</v>
      </c>
      <c r="F32" s="9"/>
      <c r="G32" s="9">
        <v>23857</v>
      </c>
      <c r="H32" s="9"/>
      <c r="I32" s="9">
        <f>12560-1836</f>
        <v>10724</v>
      </c>
      <c r="J32" s="9"/>
      <c r="K32" s="9">
        <f>236647+1836</f>
        <v>238483</v>
      </c>
      <c r="L32" s="9"/>
      <c r="M32" s="16">
        <v>373809</v>
      </c>
    </row>
    <row r="33" spans="3:13" ht="12.75">
      <c r="C33" s="3"/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1" t="s">
        <v>85</v>
      </c>
      <c r="C34" s="3"/>
      <c r="E34" s="9">
        <v>0</v>
      </c>
      <c r="F34" s="9"/>
      <c r="G34" s="9">
        <v>0</v>
      </c>
      <c r="H34" s="9"/>
      <c r="I34" s="9">
        <v>0</v>
      </c>
      <c r="J34" s="9"/>
      <c r="K34" s="9">
        <f>+'Condensed Income Statements'!K38</f>
        <v>3212</v>
      </c>
      <c r="L34" s="9"/>
      <c r="M34" s="9">
        <f>SUM(E34:L34)</f>
        <v>3212</v>
      </c>
    </row>
    <row r="35" spans="3:13" ht="12.75">
      <c r="C35" s="3"/>
      <c r="E35" s="9"/>
      <c r="F35" s="9"/>
      <c r="G35" s="9"/>
      <c r="H35" s="9"/>
      <c r="I35" s="9"/>
      <c r="J35" s="9"/>
      <c r="K35" s="9"/>
      <c r="L35" s="9"/>
      <c r="M35" s="9"/>
    </row>
    <row r="36" spans="1:13" ht="12.75">
      <c r="A36" s="38" t="s">
        <v>33</v>
      </c>
      <c r="B36" s="39"/>
      <c r="C36" s="40"/>
      <c r="D36" s="39"/>
      <c r="E36" s="11"/>
      <c r="F36" s="11"/>
      <c r="G36" s="11"/>
      <c r="H36" s="11"/>
      <c r="I36" s="11"/>
      <c r="J36" s="11"/>
      <c r="K36" s="11"/>
      <c r="L36" s="11"/>
      <c r="M36" s="49"/>
    </row>
    <row r="37" spans="1:13" ht="12.75">
      <c r="A37" s="42" t="s">
        <v>34</v>
      </c>
      <c r="B37" s="43"/>
      <c r="C37" s="44"/>
      <c r="D37" s="43"/>
      <c r="E37" s="16">
        <v>0</v>
      </c>
      <c r="F37" s="16"/>
      <c r="G37" s="16">
        <v>0</v>
      </c>
      <c r="H37" s="16"/>
      <c r="I37" s="16">
        <v>-288</v>
      </c>
      <c r="J37" s="16"/>
      <c r="K37" s="16">
        <v>0</v>
      </c>
      <c r="L37" s="16"/>
      <c r="M37" s="52">
        <f>SUM(E37:L37)</f>
        <v>-288</v>
      </c>
    </row>
    <row r="38" spans="1:13" ht="12.75">
      <c r="A38" s="42" t="s">
        <v>74</v>
      </c>
      <c r="B38" s="43"/>
      <c r="C38" s="44"/>
      <c r="D38" s="43"/>
      <c r="E38" s="16"/>
      <c r="F38" s="16"/>
      <c r="G38" s="16"/>
      <c r="H38" s="16"/>
      <c r="I38" s="16"/>
      <c r="J38" s="16"/>
      <c r="K38" s="16"/>
      <c r="L38" s="16"/>
      <c r="M38" s="52"/>
    </row>
    <row r="39" spans="1:13" ht="12.75">
      <c r="A39" s="46" t="s">
        <v>75</v>
      </c>
      <c r="B39" s="47"/>
      <c r="C39" s="37"/>
      <c r="D39" s="47"/>
      <c r="E39" s="10">
        <v>0</v>
      </c>
      <c r="F39" s="10"/>
      <c r="G39" s="10">
        <v>0</v>
      </c>
      <c r="H39" s="10"/>
      <c r="I39" s="10">
        <v>-623</v>
      </c>
      <c r="J39" s="10"/>
      <c r="K39" s="10">
        <f>-I39</f>
        <v>623</v>
      </c>
      <c r="L39" s="10"/>
      <c r="M39" s="50">
        <f>SUM(E39:L39)</f>
        <v>0</v>
      </c>
    </row>
    <row r="40" spans="3:13" ht="12.75">
      <c r="C40" s="3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1" t="s">
        <v>112</v>
      </c>
      <c r="C41" s="3"/>
      <c r="E41" s="9">
        <f>SUM(E37:E40)</f>
        <v>0</v>
      </c>
      <c r="F41" s="9"/>
      <c r="G41" s="9">
        <f>SUM(G37:G40)</f>
        <v>0</v>
      </c>
      <c r="H41" s="9"/>
      <c r="I41" s="9">
        <f>SUM(I37:I40)</f>
        <v>-911</v>
      </c>
      <c r="J41" s="9"/>
      <c r="K41" s="9">
        <f>SUM(K37:K40)</f>
        <v>623</v>
      </c>
      <c r="L41" s="9"/>
      <c r="M41" s="9">
        <f>SUM(M37:M40)</f>
        <v>-288</v>
      </c>
    </row>
    <row r="42" spans="3:13" ht="12.75">
      <c r="C42" s="3"/>
      <c r="E42" s="11"/>
      <c r="F42" s="9"/>
      <c r="G42" s="11"/>
      <c r="H42" s="9"/>
      <c r="I42" s="11"/>
      <c r="J42" s="9"/>
      <c r="K42" s="11"/>
      <c r="L42" s="9"/>
      <c r="M42" s="11"/>
    </row>
    <row r="43" spans="1:14" ht="13.5" thickBot="1">
      <c r="A43" s="1" t="s">
        <v>82</v>
      </c>
      <c r="C43" s="3"/>
      <c r="E43" s="14">
        <f>SUM(E32:E34)+SUM(E41:E41)</f>
        <v>100745</v>
      </c>
      <c r="F43" s="9"/>
      <c r="G43" s="14">
        <f>SUM(G32:G34)+SUM(G41:G41)</f>
        <v>23857</v>
      </c>
      <c r="H43" s="9"/>
      <c r="I43" s="14">
        <f>SUM(I32:I34)+SUM(I41:I41)</f>
        <v>9813</v>
      </c>
      <c r="J43" s="9"/>
      <c r="K43" s="14">
        <f>SUM(K32:K34)+SUM(K41:K41)</f>
        <v>242318</v>
      </c>
      <c r="L43" s="9"/>
      <c r="M43" s="14">
        <f>SUM(M32:M34)+SUM(M41:M41)</f>
        <v>376733</v>
      </c>
      <c r="N43" s="28"/>
    </row>
    <row r="44" spans="3:14" ht="13.5" thickTop="1">
      <c r="C44" s="3"/>
      <c r="E44" s="9"/>
      <c r="F44" s="9"/>
      <c r="G44" s="9"/>
      <c r="H44" s="9"/>
      <c r="I44" s="9"/>
      <c r="J44" s="9"/>
      <c r="K44" s="9"/>
      <c r="L44" s="9"/>
      <c r="M44" s="9"/>
      <c r="N44" s="28"/>
    </row>
    <row r="45" spans="1:13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1:13" ht="12.7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  <row r="47" spans="1:13" ht="12.75">
      <c r="A47" s="51" t="s">
        <v>78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9"/>
      <c r="M47" s="9"/>
    </row>
    <row r="48" spans="1:13" ht="12.75">
      <c r="A48" s="74" t="s">
        <v>99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9"/>
      <c r="M48" s="9"/>
    </row>
    <row r="49" spans="5:13" ht="12.75">
      <c r="E49" s="9"/>
      <c r="F49" s="9"/>
      <c r="G49" s="9"/>
      <c r="H49" s="9"/>
      <c r="I49" s="9"/>
      <c r="J49" s="9"/>
      <c r="K49" s="9"/>
      <c r="L49" s="9"/>
      <c r="M49" s="9"/>
    </row>
    <row r="50" spans="5:13" ht="12.75">
      <c r="E50" s="9"/>
      <c r="F50" s="9"/>
      <c r="G50" s="9"/>
      <c r="H50" s="9"/>
      <c r="I50" s="9"/>
      <c r="J50" s="9"/>
      <c r="K50" s="9"/>
      <c r="L50" s="9"/>
      <c r="M50" s="9"/>
    </row>
    <row r="51" spans="5:13" ht="12.75">
      <c r="E51" s="9"/>
      <c r="F51" s="9"/>
      <c r="G51" s="9"/>
      <c r="H51" s="9"/>
      <c r="I51" s="9"/>
      <c r="J51" s="9"/>
      <c r="K51" s="9"/>
      <c r="L51" s="9"/>
      <c r="M51" s="9"/>
    </row>
  </sheetData>
  <mergeCells count="4">
    <mergeCell ref="G5:I5"/>
    <mergeCell ref="A45:M45"/>
    <mergeCell ref="A46:M46"/>
    <mergeCell ref="A48:K48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60</v>
      </c>
    </row>
    <row r="3" ht="15.75">
      <c r="A3" s="15" t="s">
        <v>88</v>
      </c>
    </row>
    <row r="5" spans="5:7" ht="12.75">
      <c r="E5" s="75"/>
      <c r="F5" s="75"/>
      <c r="G5" s="75"/>
    </row>
    <row r="6" spans="5:7" ht="12.75">
      <c r="E6" s="2" t="s">
        <v>52</v>
      </c>
      <c r="G6" s="3" t="s">
        <v>52</v>
      </c>
    </row>
    <row r="7" spans="3:7" ht="12.75">
      <c r="C7" s="3" t="s">
        <v>8</v>
      </c>
      <c r="E7" s="4" t="s">
        <v>89</v>
      </c>
      <c r="G7" s="5" t="s">
        <v>80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35</v>
      </c>
      <c r="C10" s="3"/>
      <c r="E10" s="8"/>
    </row>
    <row r="11" spans="1:7" ht="12.75">
      <c r="A11" s="1" t="s">
        <v>36</v>
      </c>
      <c r="C11" s="3"/>
      <c r="E11" s="17">
        <v>58185</v>
      </c>
      <c r="G11" s="19">
        <v>34729</v>
      </c>
    </row>
    <row r="12" spans="1:7" ht="12.75">
      <c r="A12" s="1" t="s">
        <v>37</v>
      </c>
      <c r="C12" s="3"/>
      <c r="E12" s="24">
        <v>-786</v>
      </c>
      <c r="G12" s="21">
        <v>-802</v>
      </c>
    </row>
    <row r="13" spans="1:7" ht="12.75">
      <c r="A13" s="1" t="s">
        <v>38</v>
      </c>
      <c r="C13" s="3"/>
      <c r="E13" s="24">
        <v>124</v>
      </c>
      <c r="G13" s="21">
        <v>15</v>
      </c>
    </row>
    <row r="14" spans="1:7" ht="12.75">
      <c r="A14" s="1" t="s">
        <v>39</v>
      </c>
      <c r="C14" s="3"/>
      <c r="E14" s="18">
        <v>-361</v>
      </c>
      <c r="G14" s="20">
        <v>-148</v>
      </c>
    </row>
    <row r="15" spans="3:7" ht="12.75">
      <c r="C15" s="3"/>
      <c r="E15" s="8"/>
      <c r="G15" s="9"/>
    </row>
    <row r="16" spans="1:7" ht="12.75">
      <c r="A16" s="1" t="s">
        <v>40</v>
      </c>
      <c r="C16" s="3"/>
      <c r="E16" s="8">
        <f>SUM(E11:E15)</f>
        <v>57162</v>
      </c>
      <c r="G16" s="9">
        <f>SUM(G11:G15)</f>
        <v>33794</v>
      </c>
    </row>
    <row r="17" spans="3:7" ht="12.75">
      <c r="C17" s="3"/>
      <c r="E17" s="8"/>
      <c r="G17" s="9"/>
    </row>
    <row r="18" spans="1:7" ht="12.75">
      <c r="A18" s="1" t="s">
        <v>41</v>
      </c>
      <c r="C18" s="3"/>
      <c r="E18" s="8"/>
      <c r="G18" s="9"/>
    </row>
    <row r="19" spans="1:7" ht="12.75">
      <c r="A19" s="1" t="s">
        <v>43</v>
      </c>
      <c r="C19" s="3"/>
      <c r="E19" s="17"/>
      <c r="G19" s="19"/>
    </row>
    <row r="20" spans="1:7" ht="12.75">
      <c r="A20" s="1" t="s">
        <v>44</v>
      </c>
      <c r="C20" s="3"/>
      <c r="E20" s="24">
        <v>1193</v>
      </c>
      <c r="G20" s="21">
        <v>213</v>
      </c>
    </row>
    <row r="21" spans="1:7" ht="12.75">
      <c r="A21" s="1" t="s">
        <v>42</v>
      </c>
      <c r="C21" s="3"/>
      <c r="E21" s="18">
        <v>-4858</v>
      </c>
      <c r="G21" s="20">
        <v>-2706</v>
      </c>
    </row>
    <row r="22" spans="3:7" ht="12.75">
      <c r="C22" s="3"/>
      <c r="E22" s="8"/>
      <c r="G22" s="9"/>
    </row>
    <row r="23" spans="1:7" ht="12.75">
      <c r="A23" s="1" t="s">
        <v>45</v>
      </c>
      <c r="C23" s="3"/>
      <c r="E23" s="8">
        <f>SUM(E20:E22)</f>
        <v>-3665</v>
      </c>
      <c r="G23" s="9">
        <f>SUM(G20:G22)</f>
        <v>-2493</v>
      </c>
    </row>
    <row r="24" spans="3:7" ht="12.75">
      <c r="C24" s="3"/>
      <c r="E24" s="8"/>
      <c r="G24" s="9"/>
    </row>
    <row r="25" spans="1:7" ht="12.75">
      <c r="A25" s="1" t="s">
        <v>46</v>
      </c>
      <c r="C25" s="3"/>
      <c r="E25" s="8"/>
      <c r="G25" s="9"/>
    </row>
    <row r="26" spans="1:7" ht="12.75">
      <c r="A26" s="1" t="s">
        <v>71</v>
      </c>
      <c r="C26" s="3">
        <v>17</v>
      </c>
      <c r="E26" s="25">
        <v>-50134</v>
      </c>
      <c r="G26" s="22">
        <v>-18579</v>
      </c>
    </row>
    <row r="27" spans="3:7" ht="12.75">
      <c r="C27" s="3"/>
      <c r="E27" s="8"/>
      <c r="G27" s="9"/>
    </row>
    <row r="28" spans="1:7" ht="12.75">
      <c r="A28" s="1" t="s">
        <v>47</v>
      </c>
      <c r="C28" s="3"/>
      <c r="E28" s="12">
        <f>SUM(E26:E27)</f>
        <v>-50134</v>
      </c>
      <c r="G28" s="10">
        <f>SUM(G26:G27)</f>
        <v>-18579</v>
      </c>
    </row>
    <row r="29" spans="1:7" ht="12.75">
      <c r="A29" s="54" t="s">
        <v>113</v>
      </c>
      <c r="C29" s="3"/>
      <c r="E29" s="8"/>
      <c r="G29" s="9"/>
    </row>
    <row r="30" spans="1:7" ht="12.75">
      <c r="A30" s="54" t="s">
        <v>114</v>
      </c>
      <c r="C30" s="3"/>
      <c r="E30" s="8">
        <f>+E28+E23+E16</f>
        <v>3363</v>
      </c>
      <c r="G30" s="9">
        <f>+G28+G23+G16</f>
        <v>12722</v>
      </c>
    </row>
    <row r="31" spans="1:7" ht="12.75">
      <c r="A31" s="1" t="s">
        <v>48</v>
      </c>
      <c r="C31" s="3"/>
      <c r="E31" s="8"/>
      <c r="G31" s="9"/>
    </row>
    <row r="32" spans="1:7" ht="12.75">
      <c r="A32" s="1" t="s">
        <v>49</v>
      </c>
      <c r="C32" s="3"/>
      <c r="E32" s="8">
        <v>14040</v>
      </c>
      <c r="G32" s="9">
        <v>8277</v>
      </c>
    </row>
    <row r="33" spans="1:7" ht="13.5" thickBot="1">
      <c r="A33" s="1" t="s">
        <v>50</v>
      </c>
      <c r="C33" s="3"/>
      <c r="E33" s="26">
        <f>+E32+E30</f>
        <v>17403</v>
      </c>
      <c r="G33" s="23">
        <f>+G32+G30</f>
        <v>20999</v>
      </c>
    </row>
    <row r="34" spans="5:7" ht="13.5" thickTop="1">
      <c r="E34" s="9"/>
      <c r="G34" s="9"/>
    </row>
    <row r="35" spans="1:7" ht="12.75">
      <c r="A35" s="74"/>
      <c r="B35" s="74"/>
      <c r="C35" s="74"/>
      <c r="D35" s="74"/>
      <c r="E35" s="74"/>
      <c r="F35" s="74"/>
      <c r="G35" s="74"/>
    </row>
    <row r="36" spans="1:7" ht="12.75">
      <c r="A36" s="76"/>
      <c r="B36" s="77"/>
      <c r="C36" s="77"/>
      <c r="D36" s="77"/>
      <c r="E36" s="77"/>
      <c r="F36" s="77"/>
      <c r="G36" s="77"/>
    </row>
    <row r="37" spans="1:11" ht="12.75">
      <c r="A37" s="74" t="s">
        <v>79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1:11" ht="12.75">
      <c r="A38" s="74" t="s">
        <v>98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5:7" ht="12.75">
      <c r="E39" s="9"/>
      <c r="G39" s="9"/>
    </row>
    <row r="40" spans="5:7" ht="12.75">
      <c r="E40" s="9"/>
      <c r="G40" s="9"/>
    </row>
    <row r="41" spans="5:7" ht="12.75">
      <c r="E41" s="9"/>
      <c r="G41" s="9"/>
    </row>
    <row r="42" spans="5:7" ht="12.75">
      <c r="E42" s="9"/>
      <c r="G42" s="9"/>
    </row>
    <row r="43" ht="12.75">
      <c r="G43" s="9"/>
    </row>
    <row r="44" ht="12.75">
      <c r="G44" s="9"/>
    </row>
    <row r="45" ht="12.75"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</sheetData>
  <mergeCells count="5">
    <mergeCell ref="A38:K38"/>
    <mergeCell ref="A35:G35"/>
    <mergeCell ref="A36:G36"/>
    <mergeCell ref="E5:G5"/>
    <mergeCell ref="A37:K37"/>
  </mergeCells>
  <printOptions/>
  <pageMargins left="0.75" right="0.75" top="1.5" bottom="1" header="0.5" footer="0.5"/>
  <pageSetup horizontalDpi="600" verticalDpi="600" orientation="portrait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phkoay</cp:lastModifiedBy>
  <cp:lastPrinted>2006-05-10T09:31:49Z</cp:lastPrinted>
  <dcterms:created xsi:type="dcterms:W3CDTF">2002-10-02T00:36:57Z</dcterms:created>
  <dcterms:modified xsi:type="dcterms:W3CDTF">2006-05-10T09:31:51Z</dcterms:modified>
  <cp:category/>
  <cp:version/>
  <cp:contentType/>
  <cp:contentStatus/>
</cp:coreProperties>
</file>